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92.168.15.4\Projekte\InLoox\TE\_02 Projekte in Bearbeitung\2025-0332 Flachklinkenzug_Z41\02-Entwicklungsdaten\08-Berechnungen und Nachweise\Entformungskraftberechnung\"/>
    </mc:Choice>
  </mc:AlternateContent>
  <xr:revisionPtr revIDLastSave="0" documentId="13_ncr:1_{BA6F5FB4-FB7E-43A1-AD6B-F6B4A7E703E0}" xr6:coauthVersionLast="47" xr6:coauthVersionMax="47" xr10:uidLastSave="{00000000-0000-0000-0000-000000000000}"/>
  <bookViews>
    <workbookView xWindow="28680" yWindow="-1380" windowWidth="29040" windowHeight="15720" xr2:uid="{00000000-000D-0000-FFFF-FFFF00000000}"/>
  </bookViews>
  <sheets>
    <sheet name="Berechnung" sheetId="1" r:id="rId1"/>
    <sheet name="Kunststoffwerte" sheetId="2" state="hidden" r:id="rId2"/>
    <sheet name="Entformungsschräge" sheetId="3" state="hidden" r:id="rId3"/>
    <sheet name="Klinkenzüge nach Formgröße" sheetId="4" state="hidden" r:id="rId4"/>
  </sheets>
  <definedNames>
    <definedName name="_xlnm._FilterDatabase" localSheetId="3" hidden="1">'Klinkenzüge nach Formgröße'!$A$2:$H$27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E9" i="1"/>
  <c r="B9" i="1"/>
  <c r="D2" i="1"/>
  <c r="C11" i="1"/>
  <c r="D8" i="1"/>
  <c r="B12" i="1"/>
  <c r="B6" i="1"/>
  <c r="B14" i="1" l="1"/>
  <c r="B17" i="1" s="1"/>
  <c r="B22" i="1" s="1"/>
  <c r="B24" i="1" l="1" a="1"/>
  <c r="D24" i="1" l="1"/>
  <c r="C24"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<sst xmlns="http://schemas.openxmlformats.org/spreadsheetml/2006/main" count="239" uniqueCount="141">
  <si>
    <t>Eingaben</t>
  </si>
  <si>
    <t>Material</t>
  </si>
  <si>
    <t>POM</t>
  </si>
  <si>
    <t>Berechnete Enformungskraft gesamt [N]</t>
  </si>
  <si>
    <t>Anzahl Klinkenzüge</t>
  </si>
  <si>
    <t>Entformungsschräge [°]</t>
  </si>
  <si>
    <t>Werkstoff</t>
  </si>
  <si>
    <t>PP</t>
  </si>
  <si>
    <t>PE</t>
  </si>
  <si>
    <t>PS</t>
  </si>
  <si>
    <t>ABS</t>
  </si>
  <si>
    <t>PC</t>
  </si>
  <si>
    <t>PA6</t>
  </si>
  <si>
    <t>PA6 GF30</t>
  </si>
  <si>
    <t>[mm²]</t>
  </si>
  <si>
    <t>[mm]</t>
  </si>
  <si>
    <t>Überschlägige Berechnung der Entformungskräfte 
bei Spritzgussformen zur Auslegung von Klinkenzügen</t>
  </si>
  <si>
    <t>[N/mm²]</t>
  </si>
  <si>
    <t>[kN]</t>
  </si>
  <si>
    <t>Entformungsschräge</t>
  </si>
  <si>
    <t>Wirkung auf Enformungskraft</t>
  </si>
  <si>
    <t>100 % (Referenz)</t>
  </si>
  <si>
    <t>~80–85 %</t>
  </si>
  <si>
    <t>~65–70 %</t>
  </si>
  <si>
    <t>~45–55 %</t>
  </si>
  <si>
    <t>~30–40 %</t>
  </si>
  <si>
    <t>Faktor</t>
  </si>
  <si>
    <t>Entformungsspannung  [σ Material]</t>
  </si>
  <si>
    <t>Minimaler Entformungswinkel</t>
  </si>
  <si>
    <t>Empfohlener Entformungswinkel</t>
  </si>
  <si>
    <t>Polycarbonat (PC)</t>
  </si>
  <si>
    <t>1.5 Grad</t>
  </si>
  <si>
    <t>2 Grad</t>
  </si>
  <si>
    <t>Acryl (PMMA)</t>
  </si>
  <si>
    <t>1 Grad</t>
  </si>
  <si>
    <t>Kunststoffbälle</t>
  </si>
  <si>
    <t>0 Grad</t>
  </si>
  <si>
    <t>Polypropylen (PP)</t>
  </si>
  <si>
    <t>0.5 Grad</t>
  </si>
  <si>
    <t>Acetal (POM)</t>
  </si>
  <si>
    <t>Polyethylen</t>
  </si>
  <si>
    <t>PVC</t>
  </si>
  <si>
    <t>Anwendung</t>
  </si>
  <si>
    <t>Beschreibung</t>
  </si>
  <si>
    <t>Glatte Oberflächen und kleine Teile</t>
  </si>
  <si>
    <t>Geeignet für Teile ohne Struktur und für Materialien mit geringer Schrumpfung</t>
  </si>
  <si>
    <t>Standardteile</t>
  </si>
  <si>
    <t>Allzweck-Entwurf für Spritzguss. Folgt dem allgemeinen Prinzip: 1 Grad Entwurf pro Zoll Kavitätstiefe. </t>
  </si>
  <si>
    <t>Teile mit mäßiger Textur und tiefen Hohlräumen</t>
  </si>
  <si>
    <t>Geeignet für die meisten Thermoplaste</t>
  </si>
  <si>
    <t>3 Grad</t>
  </si>
  <si>
    <t>Für raue Texturen</t>
  </si>
  <si>
    <t>Erforderlich, um Oberflächenschäden am Teil zu verhindern und das Auswerfen zu erleichtern. </t>
  </si>
  <si>
    <t>5 Grad oder höher</t>
  </si>
  <si>
    <t>Tiefe Hohlräume</t>
  </si>
  <si>
    <t>Wird bei komplexen Designs verwendet, um ein reibungsloses Entformen zu gewährleisten. </t>
  </si>
  <si>
    <t>Entformungs-schräge</t>
  </si>
  <si>
    <t>Kraftreduktionsfaktor durch Schräge [K]</t>
  </si>
  <si>
    <t>Zusatzkräfte durch Einflussfaktoren</t>
  </si>
  <si>
    <t>Geamtkraft [kN]</t>
  </si>
  <si>
    <t>Breite</t>
  </si>
  <si>
    <t>Formgröße</t>
  </si>
  <si>
    <t>Klinkenzug</t>
  </si>
  <si>
    <t>Z4-1</t>
  </si>
  <si>
    <t>Z4-11</t>
  </si>
  <si>
    <t>Z4-12</t>
  </si>
  <si>
    <t>Z4-15</t>
  </si>
  <si>
    <t>Z4-16</t>
  </si>
  <si>
    <t>Z4-17</t>
  </si>
  <si>
    <t>Z4-40</t>
  </si>
  <si>
    <t>Z4-30</t>
  </si>
  <si>
    <t>Zugkraft [kN]</t>
  </si>
  <si>
    <t>Typ</t>
  </si>
  <si>
    <t>Formplattengröße [mm]</t>
  </si>
  <si>
    <t>Verrieglungskraft [kN]</t>
  </si>
  <si>
    <t>Z4-2</t>
  </si>
  <si>
    <t>Z4-21</t>
  </si>
  <si>
    <t>Z4-22</t>
  </si>
  <si>
    <t>Z41 Breite</t>
  </si>
  <si>
    <t>STRACK Standard ALT</t>
  </si>
  <si>
    <t>Z41-050-L-VZ</t>
  </si>
  <si>
    <t>Z41-075-L-VZ</t>
  </si>
  <si>
    <t>Z41-090-L-VZ</t>
  </si>
  <si>
    <t>F gesamt = A * σ Material * S * K Schräge</t>
  </si>
  <si>
    <t>Klinkenzugempfehlung Mindestgröße</t>
  </si>
  <si>
    <t>STRACK Norm</t>
  </si>
  <si>
    <t>Zugkraft</t>
  </si>
  <si>
    <t>Veriegelungskraft</t>
  </si>
  <si>
    <t>TPE 70–80 Shore A</t>
  </si>
  <si>
    <t>TPE 50–80 Shore A</t>
  </si>
  <si>
    <t>TPE 30–60 Shore A</t>
  </si>
  <si>
    <t>Kommentar</t>
  </si>
  <si>
    <t>Günstig (gut entformbar, polierte Oberfläche, Trennmittel, moderate Temperatur)</t>
  </si>
  <si>
    <t>Normalfall (übliche Oberflächen, keine extreme Haftung)</t>
  </si>
  <si>
    <t>Ungünstig (leicht klebend, hohe Temperatur, raue/strukturierte Oberfläche, keine Trennmittel)</t>
  </si>
  <si>
    <t>Günstig (poliert, gute Entlüftung, niedrige Temperatur)</t>
  </si>
  <si>
    <t>Normalfall (übliche Werkzeugoberflächen, leichte Struktur, warme Entformung)</t>
  </si>
  <si>
    <t>Ungünstig (stark klebend, hohe Temperatur, matte/raue Oberfläche, tiefe Kerne)</t>
  </si>
  <si>
    <t>Extremfall (dünnwandige Geometrien, starke Unterzüge, hohe Kompression)</t>
  </si>
  <si>
    <t>1-2</t>
  </si>
  <si>
    <t>2-3</t>
  </si>
  <si>
    <t>3-5</t>
  </si>
  <si>
    <t>Enformungsspannung 
N/mm² (Min.Wert)</t>
  </si>
  <si>
    <t>Enformungsspannung 
N/mm² (Max.Wert)</t>
  </si>
  <si>
    <t>Enformungsspannung 
N/mm² (Ø Wert)</t>
  </si>
  <si>
    <t>Empf. Mindest-
entformungsschräge [°]</t>
  </si>
  <si>
    <t>Silikon (LSR/HTV) günstig</t>
  </si>
  <si>
    <t>Silikon (LSR/HTV) Normalfall</t>
  </si>
  <si>
    <t>Silikon (LSR/HTV) ungünstig</t>
  </si>
  <si>
    <t>Silikon (LSR/HTV) Extremfall</t>
  </si>
  <si>
    <t>&gt;5</t>
  </si>
  <si>
    <t>1</t>
  </si>
  <si>
    <t>2</t>
  </si>
  <si>
    <t>3</t>
  </si>
  <si>
    <t>5</t>
  </si>
  <si>
    <t>~25–30 %</t>
  </si>
  <si>
    <t>~55–65 %</t>
  </si>
  <si>
    <t>-</t>
  </si>
  <si>
    <t>Mat. wählen</t>
  </si>
  <si>
    <t>empfohlene Entformungsschräge in [°]</t>
  </si>
  <si>
    <t>Mantelfläche A</t>
  </si>
  <si>
    <t>Zughöhe h</t>
  </si>
  <si>
    <t>Umfang 2 x L +2 x B oder Ø x PI</t>
  </si>
  <si>
    <t>Sicherheitsfaktor</t>
  </si>
  <si>
    <t xml:space="preserve"> [S]</t>
  </si>
  <si>
    <t>2°</t>
  </si>
  <si>
    <t>3°</t>
  </si>
  <si>
    <t>5°</t>
  </si>
  <si>
    <t>1,5°</t>
  </si>
  <si>
    <t>0°</t>
  </si>
  <si>
    <t>0,5°</t>
  </si>
  <si>
    <t>1°</t>
  </si>
  <si>
    <r>
      <t>In der Berechnung sind zusätzliche Kräfte nicht berücksichtigt.
Bitte</t>
    </r>
    <r>
      <rPr>
        <b/>
        <sz val="16"/>
        <color theme="1"/>
        <rFont val="Arial"/>
        <family val="2"/>
      </rPr>
      <t xml:space="preserve"> "Zusatzkräfte durch Einflussfaktoren"</t>
    </r>
    <r>
      <rPr>
        <sz val="16"/>
        <color theme="1"/>
        <rFont val="Arial"/>
        <family val="2"/>
      </rPr>
      <t xml:space="preserve"> in [kN] eintragen
Krafterhöhende Einflusssfaktoren:
   - Hinterschneidung durch Schieber freistellen.
   - Rastnasen
   - Vakuum ziehen (Bauteilhinterlüftung vorsehen)
   - Entformungstemperatur
   - Oberflächenrauheit der Spritzteile
   - leicht klebend
   - Entfomungs Temperatur
   - keine Trennmittel 
   - Kernzug
   - Schieber
   - Gewindeauschraubung
</t>
    </r>
  </si>
  <si>
    <t>Erforderliche Kraft pro Klinkenzug</t>
  </si>
  <si>
    <t>Projektname:</t>
  </si>
  <si>
    <t>Enformungsspannung 
[N/mm²] (Ø Wert)</t>
  </si>
  <si>
    <t>[σ Material] 
min.</t>
  </si>
  <si>
    <t>[σ Material] 
max.</t>
  </si>
  <si>
    <r>
      <t xml:space="preserve">Die Berechnungstabelle unterstützt den Anwender bei der überschlägigen Ermittlung der zu erwartenden Entformungskräfte und der Auswahl eines 
geeigneten Klinkenzuges. 
Aufgrund der Vielzahl an Einflussfaktoren können die tatsächlichen Werte von den berechneten Ergebnissen abweichen. Die Angaben stellen daher lediglich eine unverbindliche Empfehlung dar. 
STRACK übernimmt keine Gewähr für die Richtigkeit der Ergebnisse. 
</t>
    </r>
    <r>
      <rPr>
        <b/>
        <sz val="18"/>
        <color theme="1"/>
        <rFont val="Arial"/>
        <family val="2"/>
      </rPr>
      <t>Die abschließende Auslegung und Prüfung der Anwendung obliegt dem Anwender.</t>
    </r>
  </si>
  <si>
    <t>Z41-125-L-VZ-auf Anfrage</t>
  </si>
  <si>
    <t>Z41-175-L-VZ-auf Anfrage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</si>
</sst>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Arial"/>
      <family val="2"/>
    </font>
    <font>
      <sz val="16"/>
      <color theme="1"/>
      <name val="Arial"/>
      <family val="2"/>
    </font>
    <font>
      <b/>
      <sz val="16"/>
      <color theme="0"/>
      <name val="Arial"/>
      <family val="2"/>
    </font>
    <font>
      <b/>
      <sz val="12"/>
      <color rgb="FF111111"/>
      <name val="Arial"/>
      <family val="2"/>
    </font>
    <font>
      <sz val="12"/>
      <color rgb="FF111111"/>
      <name val="Arial"/>
      <family val="2"/>
    </font>
    <font>
      <b/>
      <sz val="16"/>
      <color theme="1"/>
      <name val="Arial"/>
      <family val="2"/>
    </font>
    <font>
      <b/>
      <sz val="11"/>
      <color theme="1"/>
      <name val="Calibri"/>
      <family val="2"/>
      <scheme val="minor"/>
    </font>
    <font>
      <sz val="24"/>
      <color theme="1"/>
      <name val="Arial"/>
      <family val="2"/>
    </font>
    <font>
      <sz val="16"/>
      <color theme="1"/>
      <name val="Segoe UI"/>
      <family val="2"/>
    </font>
    <font>
      <sz val="16"/>
      <color theme="1"/>
      <name val="Calibri"/>
      <family val="2"/>
      <scheme val="minor"/>
    </font>
    <font>
      <sz val="18"/>
      <color theme="1"/>
      <name val="Calibri"/>
      <family val="2"/>
      <scheme val="minor"/>
    </font>
    <font>
      <sz val="18"/>
      <color theme="1"/>
      <name val="Arial"/>
      <family val="2"/>
    </font>
    <font>
      <b/>
      <sz val="18"/>
      <color theme="1"/>
      <name val="Arial"/>
      <family val="2"/>
    </font>
  </fonts>
  <fills count="17">
    <fill>
      <patternFill patternType="none"/>
    </fill>
    <fill>
      <patternFill patternType="gray125"/>
    </fill>
    <fill>
      <patternFill patternType="solid">
        <fgColor rgb="FF00B0F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FFFFFF"/>
        <bgColor indexed="64"/>
      </patternFill>
    </fill>
    <fill>
      <patternFill patternType="solid">
        <fgColor rgb="FFEAEAEA"/>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92D050"/>
        <bgColor indexed="64"/>
      </patternFill>
    </fill>
    <fill>
      <patternFill patternType="solid">
        <fgColor rgb="FFFFADAB"/>
        <bgColor indexed="64"/>
      </patternFill>
    </fill>
    <fill>
      <patternFill patternType="solid">
        <fgColor rgb="FFFFFFC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108">
    <xf numFmtId="0" fontId="0" fillId="0" borderId="0" xfId="0"/>
    <xf numFmtId="0" fontId="0" fillId="0" borderId="0" xfId="0" applyAlignment="1">
      <alignment horizontal="center"/>
    </xf>
    <xf numFmtId="0" fontId="1" fillId="0" borderId="0" xfId="0" applyFont="1"/>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xf>
    <xf numFmtId="0" fontId="0" fillId="0" borderId="3" xfId="0" applyBorder="1" applyAlignment="1" applyProtection="1">
      <alignment horizontal="center" vertical="center"/>
      <protection hidden="1"/>
    </xf>
    <xf numFmtId="0" fontId="2" fillId="6" borderId="3" xfId="0" applyFont="1" applyFill="1" applyBorder="1" applyAlignment="1" applyProtection="1">
      <alignment horizontal="center" vertical="center" wrapText="1"/>
      <protection hidden="1"/>
    </xf>
    <xf numFmtId="0" fontId="2" fillId="6" borderId="10" xfId="0" applyFont="1" applyFill="1" applyBorder="1" applyAlignment="1" applyProtection="1">
      <alignment horizontal="center" vertical="center" wrapText="1"/>
      <protection hidden="1"/>
    </xf>
    <xf numFmtId="0" fontId="2" fillId="6" borderId="11" xfId="0" applyFont="1" applyFill="1" applyBorder="1" applyAlignment="1" applyProtection="1">
      <alignment horizontal="center" vertical="center" wrapText="1"/>
      <protection hidden="1"/>
    </xf>
    <xf numFmtId="0" fontId="0" fillId="0" borderId="0" xfId="0" applyProtection="1">
      <protection hidden="1"/>
    </xf>
    <xf numFmtId="0" fontId="8" fillId="2" borderId="7" xfId="0" applyFont="1" applyFill="1" applyBorder="1" applyAlignment="1" applyProtection="1">
      <alignment horizontal="center" vertical="center"/>
      <protection hidden="1"/>
    </xf>
    <xf numFmtId="0" fontId="8" fillId="2" borderId="8" xfId="0" applyFont="1" applyFill="1" applyBorder="1" applyAlignment="1" applyProtection="1">
      <alignment horizontal="center" vertical="center"/>
      <protection hidden="1"/>
    </xf>
    <xf numFmtId="0" fontId="8" fillId="2" borderId="9" xfId="0" applyFont="1" applyFill="1" applyBorder="1" applyAlignment="1" applyProtection="1">
      <alignment horizontal="center" vertical="center"/>
      <protection hidden="1"/>
    </xf>
    <xf numFmtId="14" fontId="11" fillId="0" borderId="3" xfId="0" applyNumberFormat="1" applyFont="1" applyBorder="1" applyAlignment="1" applyProtection="1">
      <alignment horizontal="right" vertical="center"/>
      <protection hidden="1"/>
    </xf>
    <xf numFmtId="14" fontId="11" fillId="0" borderId="10" xfId="0" applyNumberFormat="1" applyFont="1" applyBorder="1" applyAlignment="1" applyProtection="1">
      <alignment horizontal="right" vertical="center"/>
      <protection hidden="1"/>
    </xf>
    <xf numFmtId="14" fontId="11" fillId="0" borderId="11" xfId="0" applyNumberFormat="1" applyFont="1" applyBorder="1" applyAlignment="1" applyProtection="1">
      <alignment horizontal="right" vertical="center"/>
      <protection hidden="1"/>
    </xf>
    <xf numFmtId="0" fontId="2" fillId="0" borderId="12" xfId="0" applyFont="1" applyBorder="1" applyProtection="1">
      <protection hidden="1"/>
    </xf>
    <xf numFmtId="0" fontId="2" fillId="0" borderId="4" xfId="0" applyFont="1" applyBorder="1" applyAlignment="1" applyProtection="1">
      <alignment horizontal="center" vertical="center"/>
      <protection hidden="1"/>
    </xf>
    <xf numFmtId="0" fontId="0" fillId="0" borderId="4" xfId="0" applyBorder="1" applyAlignment="1" applyProtection="1">
      <alignment horizontal="center"/>
      <protection hidden="1"/>
    </xf>
    <xf numFmtId="0" fontId="0" fillId="0" borderId="0" xfId="0" applyBorder="1" applyProtection="1">
      <protection hidden="1"/>
    </xf>
    <xf numFmtId="0" fontId="0" fillId="0" borderId="13" xfId="0" applyBorder="1" applyProtection="1">
      <protection hidden="1"/>
    </xf>
    <xf numFmtId="0" fontId="2" fillId="0" borderId="14" xfId="0" applyFont="1" applyBorder="1" applyAlignment="1" applyProtection="1">
      <alignment horizontal="center" vertical="center"/>
      <protection hidden="1"/>
    </xf>
    <xf numFmtId="0" fontId="2" fillId="5" borderId="1" xfId="0" applyFont="1" applyFill="1" applyBorder="1" applyAlignment="1" applyProtection="1">
      <alignment horizontal="center" vertical="center"/>
      <protection hidden="1"/>
    </xf>
    <xf numFmtId="0" fontId="2" fillId="5" borderId="14" xfId="0" applyFont="1" applyFill="1" applyBorder="1" applyAlignment="1" applyProtection="1">
      <alignment horizontal="center" vertical="center"/>
      <protection hidden="1"/>
    </xf>
    <xf numFmtId="0" fontId="2" fillId="13" borderId="1" xfId="0" applyFont="1" applyFill="1" applyBorder="1" applyAlignment="1" applyProtection="1">
      <alignment horizontal="center" vertical="center"/>
      <protection hidden="1"/>
    </xf>
    <xf numFmtId="0" fontId="2" fillId="0" borderId="5" xfId="0" applyFont="1" applyBorder="1" applyAlignment="1" applyProtection="1">
      <alignment horizontal="center" vertical="center"/>
      <protection hidden="1"/>
    </xf>
    <xf numFmtId="0" fontId="2" fillId="0" borderId="0" xfId="0" applyFont="1" applyBorder="1" applyAlignment="1" applyProtection="1">
      <alignment horizontal="center" vertical="center"/>
      <protection hidden="1"/>
    </xf>
    <xf numFmtId="0" fontId="0" fillId="0" borderId="0" xfId="0" applyBorder="1" applyAlignment="1" applyProtection="1">
      <alignment horizontal="center" vertical="center"/>
      <protection hidden="1"/>
    </xf>
    <xf numFmtId="0" fontId="2" fillId="5" borderId="2" xfId="0" applyFont="1" applyFill="1" applyBorder="1" applyAlignment="1" applyProtection="1">
      <alignment horizontal="center" vertical="center"/>
      <protection hidden="1"/>
    </xf>
    <xf numFmtId="0" fontId="10" fillId="5" borderId="1" xfId="0" applyFont="1" applyFill="1" applyBorder="1" applyAlignment="1" applyProtection="1">
      <alignment horizontal="center" vertical="center" wrapText="1"/>
      <protection hidden="1"/>
    </xf>
    <xf numFmtId="0" fontId="10" fillId="5" borderId="15" xfId="0" applyFont="1" applyFill="1" applyBorder="1" applyAlignment="1" applyProtection="1">
      <alignment horizontal="center" vertical="center" wrapText="1"/>
      <protection hidden="1"/>
    </xf>
    <xf numFmtId="0" fontId="2" fillId="5" borderId="1" xfId="0" applyFont="1" applyFill="1" applyBorder="1" applyAlignment="1" applyProtection="1">
      <alignment horizontal="left" vertical="center" wrapText="1"/>
      <protection hidden="1"/>
    </xf>
    <xf numFmtId="0" fontId="2" fillId="5" borderId="15" xfId="0" applyFont="1" applyFill="1" applyBorder="1" applyAlignment="1" applyProtection="1">
      <alignment horizontal="center" vertical="center"/>
      <protection hidden="1"/>
    </xf>
    <xf numFmtId="0" fontId="2" fillId="5" borderId="0" xfId="0" applyFont="1" applyFill="1" applyBorder="1" applyAlignment="1" applyProtection="1">
      <alignment horizontal="center" vertical="center"/>
      <protection hidden="1"/>
    </xf>
    <xf numFmtId="0" fontId="2" fillId="4" borderId="12" xfId="0" applyFont="1" applyFill="1" applyBorder="1" applyAlignment="1" applyProtection="1">
      <alignment horizontal="center" vertical="center"/>
      <protection hidden="1"/>
    </xf>
    <xf numFmtId="0" fontId="2" fillId="13" borderId="4" xfId="0" applyFont="1" applyFill="1" applyBorder="1" applyAlignment="1" applyProtection="1">
      <alignment horizontal="center" vertical="center"/>
      <protection hidden="1"/>
    </xf>
    <xf numFmtId="0" fontId="2" fillId="13" borderId="6" xfId="0" applyFont="1" applyFill="1" applyBorder="1" applyAlignment="1" applyProtection="1">
      <alignment vertical="center"/>
      <protection hidden="1"/>
    </xf>
    <xf numFmtId="0" fontId="2" fillId="13" borderId="0" xfId="0" applyFont="1" applyFill="1" applyBorder="1" applyAlignment="1" applyProtection="1">
      <alignment vertical="center"/>
      <protection hidden="1"/>
    </xf>
    <xf numFmtId="0" fontId="2" fillId="13" borderId="13" xfId="0" applyFont="1" applyFill="1" applyBorder="1" applyAlignment="1" applyProtection="1">
      <alignment vertical="center"/>
      <protection hidden="1"/>
    </xf>
    <xf numFmtId="0" fontId="7" fillId="0" borderId="0" xfId="0" applyFont="1" applyAlignment="1" applyProtection="1">
      <alignment horizontal="center" vertical="center"/>
      <protection hidden="1"/>
    </xf>
    <xf numFmtId="0" fontId="2" fillId="4" borderId="14" xfId="0" applyFont="1" applyFill="1" applyBorder="1" applyAlignment="1" applyProtection="1">
      <alignment horizontal="center" vertical="center"/>
      <protection hidden="1"/>
    </xf>
    <xf numFmtId="0" fontId="0" fillId="5" borderId="1" xfId="0" applyFill="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2" fillId="3" borderId="14" xfId="0" applyFont="1" applyFill="1" applyBorder="1" applyAlignment="1" applyProtection="1">
      <alignment horizontal="center" vertical="center"/>
      <protection hidden="1"/>
    </xf>
    <xf numFmtId="0" fontId="2" fillId="3" borderId="1" xfId="0" applyFont="1" applyFill="1" applyBorder="1" applyAlignment="1" applyProtection="1">
      <alignment horizontal="center" vertical="center"/>
      <protection hidden="1"/>
    </xf>
    <xf numFmtId="0" fontId="9" fillId="8" borderId="6" xfId="0" applyFont="1" applyFill="1" applyBorder="1" applyAlignment="1" applyProtection="1">
      <alignment vertical="center"/>
      <protection hidden="1"/>
    </xf>
    <xf numFmtId="0" fontId="9" fillId="8" borderId="0" xfId="0" applyFont="1" applyFill="1" applyBorder="1" applyAlignment="1" applyProtection="1">
      <alignment vertical="center"/>
      <protection hidden="1"/>
    </xf>
    <xf numFmtId="0" fontId="9" fillId="8" borderId="13" xfId="0" applyFont="1" applyFill="1" applyBorder="1" applyAlignment="1" applyProtection="1">
      <alignment vertical="center"/>
      <protection hidden="1"/>
    </xf>
    <xf numFmtId="0" fontId="2" fillId="0" borderId="16" xfId="0" applyFont="1" applyBorder="1" applyAlignment="1" applyProtection="1">
      <alignment horizontal="center" vertical="center"/>
      <protection hidden="1"/>
    </xf>
    <xf numFmtId="0" fontId="2" fillId="0" borderId="2" xfId="0" applyFont="1" applyBorder="1" applyAlignment="1" applyProtection="1">
      <alignment horizontal="center" vertical="center"/>
      <protection hidden="1"/>
    </xf>
    <xf numFmtId="0" fontId="0" fillId="0" borderId="2" xfId="0" applyBorder="1" applyAlignment="1" applyProtection="1">
      <alignment horizontal="center" vertical="center"/>
      <protection hidden="1"/>
    </xf>
    <xf numFmtId="0" fontId="2" fillId="15" borderId="14" xfId="0" applyFont="1" applyFill="1" applyBorder="1" applyAlignment="1" applyProtection="1">
      <alignment horizontal="center" vertical="center"/>
      <protection hidden="1"/>
    </xf>
    <xf numFmtId="0" fontId="0" fillId="0" borderId="0" xfId="0" applyBorder="1" applyAlignment="1" applyProtection="1">
      <alignment vertical="center"/>
      <protection hidden="1"/>
    </xf>
    <xf numFmtId="0" fontId="0" fillId="0" borderId="13" xfId="0" applyBorder="1" applyAlignment="1" applyProtection="1">
      <alignment vertical="center"/>
      <protection hidden="1"/>
    </xf>
    <xf numFmtId="0" fontId="0" fillId="0" borderId="0" xfId="0" applyAlignment="1" applyProtection="1">
      <alignment vertical="center"/>
      <protection hidden="1"/>
    </xf>
    <xf numFmtId="0" fontId="6" fillId="3" borderId="14" xfId="0" applyFont="1" applyFill="1" applyBorder="1" applyAlignment="1" applyProtection="1">
      <alignment horizontal="center" vertical="center"/>
      <protection hidden="1"/>
    </xf>
    <xf numFmtId="0" fontId="6" fillId="3" borderId="1" xfId="0" applyFont="1" applyFill="1" applyBorder="1" applyAlignment="1" applyProtection="1">
      <alignment horizontal="center" vertical="center"/>
      <protection hidden="1"/>
    </xf>
    <xf numFmtId="0" fontId="2" fillId="0" borderId="12" xfId="0" applyFont="1"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2" fillId="4" borderId="1" xfId="0" applyFont="1" applyFill="1" applyBorder="1" applyAlignment="1" applyProtection="1">
      <alignment horizontal="center" vertical="center"/>
      <protection hidden="1"/>
    </xf>
    <xf numFmtId="0" fontId="3" fillId="2" borderId="16" xfId="0" applyFont="1" applyFill="1" applyBorder="1" applyAlignment="1" applyProtection="1">
      <alignment horizontal="center" vertical="center"/>
      <protection hidden="1"/>
    </xf>
    <xf numFmtId="0" fontId="3" fillId="2" borderId="2" xfId="0" applyFont="1" applyFill="1" applyBorder="1" applyAlignment="1" applyProtection="1">
      <alignment horizontal="center" vertical="center"/>
      <protection hidden="1"/>
    </xf>
    <xf numFmtId="0" fontId="2" fillId="13" borderId="14" xfId="0" applyFont="1" applyFill="1" applyBorder="1" applyAlignment="1" applyProtection="1">
      <alignment horizontal="center" vertical="center"/>
      <protection hidden="1"/>
    </xf>
    <xf numFmtId="0" fontId="6" fillId="13" borderId="1" xfId="0" applyFont="1" applyFill="1" applyBorder="1" applyAlignment="1" applyProtection="1">
      <alignment horizontal="center" vertical="center"/>
      <protection hidden="1"/>
    </xf>
    <xf numFmtId="0" fontId="6" fillId="13" borderId="0" xfId="0" applyFont="1" applyFill="1" applyBorder="1" applyAlignment="1" applyProtection="1">
      <alignment horizontal="center" vertical="center" wrapText="1"/>
      <protection hidden="1"/>
    </xf>
    <xf numFmtId="0" fontId="6" fillId="13" borderId="13" xfId="0" applyFont="1" applyFill="1" applyBorder="1" applyAlignment="1" applyProtection="1">
      <alignment horizontal="center" vertical="center" wrapText="1"/>
      <protection hidden="1"/>
    </xf>
    <xf numFmtId="0" fontId="6" fillId="13" borderId="17" xfId="0" applyFont="1" applyFill="1" applyBorder="1" applyAlignment="1" applyProtection="1">
      <alignment horizontal="center" vertical="center"/>
      <protection hidden="1"/>
    </xf>
    <xf numFmtId="0" fontId="6" fillId="13" borderId="18" xfId="0" applyFont="1" applyFill="1" applyBorder="1" applyAlignment="1" applyProtection="1">
      <alignment horizontal="center" vertical="center" wrapText="1"/>
      <protection hidden="1"/>
    </xf>
    <xf numFmtId="0" fontId="6" fillId="13" borderId="19" xfId="0" applyFont="1" applyFill="1" applyBorder="1" applyAlignment="1" applyProtection="1">
      <alignment horizontal="center" vertical="center" wrapText="1"/>
      <protection hidden="1"/>
    </xf>
    <xf numFmtId="0" fontId="6" fillId="13" borderId="20" xfId="0" applyFont="1" applyFill="1" applyBorder="1" applyAlignment="1" applyProtection="1">
      <alignment horizontal="center" vertical="center" wrapText="1"/>
      <protection hidden="1"/>
    </xf>
    <xf numFmtId="0" fontId="12" fillId="15" borderId="21" xfId="0" applyFont="1" applyFill="1" applyBorder="1" applyAlignment="1" applyProtection="1">
      <alignment horizontal="left" vertical="center" wrapText="1"/>
      <protection hidden="1"/>
    </xf>
    <xf numFmtId="0" fontId="12" fillId="15" borderId="21" xfId="0" applyFont="1" applyFill="1" applyBorder="1" applyAlignment="1" applyProtection="1">
      <alignment horizontal="left" vertical="center"/>
      <protection hidden="1"/>
    </xf>
    <xf numFmtId="0" fontId="2" fillId="16" borderId="5" xfId="0" applyFont="1" applyFill="1" applyBorder="1" applyAlignment="1" applyProtection="1">
      <alignment horizontal="left" vertical="top" wrapText="1"/>
      <protection hidden="1"/>
    </xf>
    <xf numFmtId="0" fontId="2" fillId="16" borderId="0" xfId="0" applyFont="1" applyFill="1" applyAlignment="1" applyProtection="1">
      <alignment horizontal="left" vertical="top" wrapText="1"/>
      <protection hidden="1"/>
    </xf>
    <xf numFmtId="0" fontId="2" fillId="0" borderId="0" xfId="0" applyFont="1" applyProtection="1">
      <protection hidden="1"/>
    </xf>
    <xf numFmtId="0" fontId="2" fillId="0" borderId="0" xfId="0" applyFont="1" applyAlignment="1" applyProtection="1">
      <alignment horizontal="center" vertical="center"/>
      <protection hidden="1"/>
    </xf>
    <xf numFmtId="0" fontId="0" fillId="0" borderId="0" xfId="0" applyAlignment="1" applyProtection="1">
      <alignment horizontal="center"/>
      <protection hidden="1"/>
    </xf>
    <xf numFmtId="0" fontId="6" fillId="14" borderId="1" xfId="0" applyFont="1" applyFill="1" applyBorder="1" applyAlignment="1" applyProtection="1">
      <alignment horizontal="center" vertical="center"/>
      <protection locked="0"/>
    </xf>
    <xf numFmtId="0" fontId="0" fillId="6" borderId="1" xfId="0" applyFill="1" applyBorder="1" applyAlignment="1" applyProtection="1">
      <alignment horizontal="center" vertical="center"/>
      <protection hidden="1"/>
    </xf>
    <xf numFmtId="0" fontId="0" fillId="6" borderId="1" xfId="0" applyFill="1" applyBorder="1" applyAlignment="1" applyProtection="1">
      <alignment horizontal="center" vertical="center" wrapText="1"/>
      <protection hidden="1"/>
    </xf>
    <xf numFmtId="0" fontId="0" fillId="0" borderId="1" xfId="0" applyBorder="1" applyAlignment="1" applyProtection="1">
      <alignment horizontal="center"/>
      <protection hidden="1"/>
    </xf>
    <xf numFmtId="0" fontId="0" fillId="0" borderId="1" xfId="0" applyBorder="1" applyProtection="1">
      <protection hidden="1"/>
    </xf>
    <xf numFmtId="49" fontId="0" fillId="0" borderId="1" xfId="0" applyNumberFormat="1" applyBorder="1" applyAlignment="1" applyProtection="1">
      <alignment horizontal="center" vertical="center"/>
      <protection hidden="1"/>
    </xf>
    <xf numFmtId="0" fontId="1" fillId="5" borderId="1" xfId="0" applyFont="1" applyFill="1" applyBorder="1" applyAlignment="1" applyProtection="1">
      <alignment horizontal="center" vertical="center"/>
      <protection locked="0"/>
    </xf>
    <xf numFmtId="0" fontId="1" fillId="5" borderId="1" xfId="0" applyFont="1" applyFill="1" applyBorder="1" applyAlignment="1" applyProtection="1">
      <alignment horizontal="center"/>
      <protection locked="0"/>
    </xf>
    <xf numFmtId="0" fontId="1" fillId="0" borderId="0" xfId="0" applyFont="1" applyProtection="1">
      <protection locked="0"/>
    </xf>
    <xf numFmtId="0" fontId="4" fillId="7" borderId="1" xfId="0" applyFont="1" applyFill="1" applyBorder="1" applyAlignment="1" applyProtection="1">
      <alignment horizontal="center" vertical="center" wrapText="1"/>
      <protection locked="0"/>
    </xf>
    <xf numFmtId="0" fontId="0" fillId="0" borderId="0" xfId="0" applyProtection="1">
      <protection locked="0"/>
    </xf>
    <xf numFmtId="0" fontId="5" fillId="7"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protection locked="0"/>
    </xf>
    <xf numFmtId="0" fontId="0" fillId="2" borderId="0" xfId="0" applyFill="1" applyAlignment="1" applyProtection="1">
      <alignment horizontal="center" vertical="center"/>
      <protection locked="0"/>
    </xf>
    <xf numFmtId="0" fontId="0" fillId="2" borderId="0" xfId="0" applyFill="1" applyAlignment="1" applyProtection="1">
      <alignment horizontal="center" vertical="center"/>
      <protection locked="0"/>
    </xf>
    <xf numFmtId="0" fontId="0" fillId="9" borderId="1" xfId="0" applyFill="1" applyBorder="1" applyAlignment="1" applyProtection="1">
      <alignment horizontal="center" vertical="center"/>
      <protection locked="0"/>
    </xf>
    <xf numFmtId="0" fontId="0" fillId="10" borderId="1" xfId="0" applyFill="1" applyBorder="1" applyAlignment="1" applyProtection="1">
      <alignment horizontal="center" vertical="center"/>
      <protection locked="0"/>
    </xf>
    <xf numFmtId="0" fontId="0" fillId="11" borderId="1"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12" borderId="1" xfId="0"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6" fillId="14" borderId="4" xfId="0" applyFont="1" applyFill="1" applyBorder="1" applyAlignment="1" applyProtection="1">
      <alignment horizontal="center" vertical="center"/>
    </xf>
    <xf numFmtId="0" fontId="2" fillId="13" borderId="1" xfId="0" applyFont="1" applyFill="1" applyBorder="1" applyAlignment="1" applyProtection="1">
      <alignment horizontal="left" vertical="center"/>
      <protection locked="0" hidden="1"/>
    </xf>
    <xf numFmtId="0" fontId="2" fillId="5" borderId="1" xfId="0" applyFont="1" applyFill="1" applyBorder="1" applyAlignment="1" applyProtection="1">
      <alignment horizontal="center" vertical="center"/>
      <protection locked="0" hidden="1"/>
    </xf>
    <xf numFmtId="0" fontId="2" fillId="5" borderId="15" xfId="0" applyFont="1" applyFill="1" applyBorder="1" applyAlignment="1" applyProtection="1">
      <alignment horizontal="center" vertical="center"/>
      <protection locked="0" hidden="1"/>
    </xf>
    <xf numFmtId="0" fontId="2" fillId="5" borderId="1" xfId="0" applyFont="1" applyFill="1" applyBorder="1" applyAlignment="1" applyProtection="1">
      <alignment horizontal="left" vertical="center"/>
      <protection locked="0" hidden="1"/>
    </xf>
    <xf numFmtId="0" fontId="2" fillId="5" borderId="15" xfId="0" applyFont="1" applyFill="1" applyBorder="1" applyAlignment="1" applyProtection="1">
      <alignment horizontal="left" vertical="center"/>
      <protection locked="0" hidden="1"/>
    </xf>
  </cellXfs>
  <cellStyles count="1">
    <cellStyle name="Standard" xfId="0" builtinId="0"/>
  </cellStyles>
  <dxfs count="4">
    <dxf>
      <fill>
        <patternFill>
          <bgColor rgb="FFFF0000"/>
        </patternFill>
      </fill>
    </dxf>
    <dxf>
      <fill>
        <patternFill>
          <bgColor rgb="FF92D050"/>
        </patternFill>
      </fill>
    </dxf>
    <dxf>
      <fill>
        <patternFill>
          <bgColor rgb="FF92D050"/>
        </patternFill>
      </fill>
    </dxf>
    <dxf>
      <fill>
        <patternFill>
          <bgColor rgb="FFFF0000"/>
        </patternFill>
      </fill>
    </dxf>
  </dxfs>
  <tableStyles count="0" defaultTableStyle="TableStyleMedium9" defaultPivotStyle="PivotStyleLight16"/>
  <colors>
    <mruColors>
      <color rgb="FFFFADAB"/>
      <color rgb="FFFFFFC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665018</xdr:colOff>
      <xdr:row>0</xdr:row>
      <xdr:rowOff>102177</xdr:rowOff>
    </xdr:from>
    <xdr:to>
      <xdr:col>0</xdr:col>
      <xdr:colOff>3037609</xdr:colOff>
      <xdr:row>0</xdr:row>
      <xdr:rowOff>950768</xdr:rowOff>
    </xdr:to>
    <xdr:pic>
      <xdr:nvPicPr>
        <xdr:cNvPr id="2" name="Grafik 1">
          <a:extLst>
            <a:ext uri="{FF2B5EF4-FFF2-40B4-BE49-F238E27FC236}">
              <a16:creationId xmlns:a16="http://schemas.microsoft.com/office/drawing/2014/main" id="{28F0390B-2C30-3F57-A5F1-480FBBA2F9BA}"/>
            </a:ext>
          </a:extLst>
        </xdr:cNvPr>
        <xdr:cNvPicPr>
          <a:picLocks noChangeAspect="1"/>
        </xdr:cNvPicPr>
      </xdr:nvPicPr>
      <xdr:blipFill rotWithShape="1">
        <a:blip xmlns:r="http://schemas.openxmlformats.org/officeDocument/2006/relationships" r:embed="rId1"/>
        <a:srcRect t="16870" b="19546"/>
        <a:stretch>
          <a:fillRect/>
        </a:stretch>
      </xdr:blipFill>
      <xdr:spPr>
        <a:xfrm>
          <a:off x="665018" y="102177"/>
          <a:ext cx="2372591" cy="8485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zoomScale="50" zoomScaleNormal="50" workbookViewId="0">
      <selection activeCell="K17" sqref="K17"/>
    </sheetView>
  </sheetViews>
  <sheetFormatPr baseColWidth="10" defaultColWidth="9.140625" defaultRowHeight="20.25" x14ac:dyDescent="0.3"/>
  <cols>
    <col min="1" max="1" width="59.5703125" style="76" bestFit="1" customWidth="1"/>
    <col min="2" max="2" width="46.42578125" style="77" customWidth="1"/>
    <col min="3" max="3" width="22.85546875" style="78" customWidth="1"/>
    <col min="4" max="4" width="65" style="10" customWidth="1"/>
    <col min="5" max="5" width="15.85546875" style="10" bestFit="1" customWidth="1"/>
    <col min="6" max="6" width="16.28515625" style="10" bestFit="1" customWidth="1"/>
    <col min="7" max="16384" width="9.140625" style="10"/>
  </cols>
  <sheetData>
    <row r="1" spans="1:7" ht="86.25" customHeight="1" thickBot="1" x14ac:dyDescent="0.3">
      <c r="A1" s="6"/>
      <c r="B1" s="7" t="s">
        <v>16</v>
      </c>
      <c r="C1" s="8"/>
      <c r="D1" s="8"/>
      <c r="E1" s="8"/>
      <c r="F1" s="9"/>
    </row>
    <row r="2" spans="1:7" ht="28.5" customHeight="1" thickBot="1" x14ac:dyDescent="0.3">
      <c r="A2" s="11" t="s">
        <v>0</v>
      </c>
      <c r="B2" s="12"/>
      <c r="C2" s="13"/>
      <c r="D2" s="14">
        <f ca="1">TODAY()</f>
        <v>46268</v>
      </c>
      <c r="E2" s="15"/>
      <c r="F2" s="16"/>
    </row>
    <row r="3" spans="1:7" x14ac:dyDescent="0.3">
      <c r="A3" s="17"/>
      <c r="B3" s="18"/>
      <c r="C3" s="19"/>
      <c r="D3" s="20"/>
      <c r="E3" s="20"/>
      <c r="F3" s="21"/>
    </row>
    <row r="4" spans="1:7" ht="37.5" customHeight="1" x14ac:dyDescent="0.25">
      <c r="A4" s="22" t="s">
        <v>122</v>
      </c>
      <c r="B4" s="79">
        <v>900</v>
      </c>
      <c r="C4" s="23" t="s">
        <v>15</v>
      </c>
      <c r="D4" s="106" t="s">
        <v>134</v>
      </c>
      <c r="E4" s="106"/>
      <c r="F4" s="107"/>
    </row>
    <row r="5" spans="1:7" ht="39" customHeight="1" x14ac:dyDescent="0.25">
      <c r="A5" s="24" t="s">
        <v>121</v>
      </c>
      <c r="B5" s="79">
        <v>100</v>
      </c>
      <c r="C5" s="23" t="s">
        <v>15</v>
      </c>
      <c r="D5" s="104"/>
      <c r="E5" s="104"/>
      <c r="F5" s="105"/>
    </row>
    <row r="6" spans="1:7" ht="28.5" customHeight="1" x14ac:dyDescent="0.25">
      <c r="A6" s="24" t="s">
        <v>120</v>
      </c>
      <c r="B6" s="25">
        <f>B4*B5</f>
        <v>90000</v>
      </c>
      <c r="C6" s="23" t="s">
        <v>14</v>
      </c>
      <c r="D6" s="18"/>
      <c r="E6" s="20"/>
      <c r="F6" s="21"/>
    </row>
    <row r="7" spans="1:7" ht="27" customHeight="1" x14ac:dyDescent="0.25">
      <c r="A7" s="26"/>
      <c r="B7" s="27"/>
      <c r="C7" s="28"/>
      <c r="D7" s="29" t="s">
        <v>91</v>
      </c>
      <c r="E7" s="20"/>
      <c r="F7" s="21"/>
    </row>
    <row r="8" spans="1:7" ht="37.5" customHeight="1" x14ac:dyDescent="0.25">
      <c r="A8" s="24" t="s">
        <v>1</v>
      </c>
      <c r="B8" s="79" t="s">
        <v>7</v>
      </c>
      <c r="C8" s="25" t="s">
        <v>118</v>
      </c>
      <c r="D8" s="103" t="str">
        <f>VLOOKUP($B$8,Kunststoffwerte!A2:F16,6,FALSE)</f>
        <v>-</v>
      </c>
      <c r="E8" s="30" t="s">
        <v>136</v>
      </c>
      <c r="F8" s="31" t="s">
        <v>137</v>
      </c>
    </row>
    <row r="9" spans="1:7" ht="51" customHeight="1" x14ac:dyDescent="0.25">
      <c r="A9" s="24" t="s">
        <v>27</v>
      </c>
      <c r="B9" s="25">
        <f>VLOOKUP($B$8,Kunststoffwerte!$A$2:$E$16,2,FALSE)</f>
        <v>0.5</v>
      </c>
      <c r="C9" s="23" t="s">
        <v>17</v>
      </c>
      <c r="D9" s="32" t="s">
        <v>135</v>
      </c>
      <c r="E9" s="23">
        <f>VLOOKUP($B$8,Kunststoffwerte!$A$2:$E$16,3,FALSE)</f>
        <v>0.3</v>
      </c>
      <c r="F9" s="33">
        <f>VLOOKUP($B$8,Kunststoffwerte!$A$2:$E$16,4,FALSE)</f>
        <v>0.7</v>
      </c>
    </row>
    <row r="10" spans="1:7" ht="40.5" customHeight="1" x14ac:dyDescent="0.25">
      <c r="A10" s="24" t="s">
        <v>123</v>
      </c>
      <c r="B10" s="79">
        <v>1.2</v>
      </c>
      <c r="C10" s="23" t="s">
        <v>124</v>
      </c>
      <c r="D10" s="34"/>
      <c r="E10" s="20"/>
      <c r="F10" s="21"/>
    </row>
    <row r="11" spans="1:7" ht="40.5" customHeight="1" x14ac:dyDescent="0.25">
      <c r="A11" s="35" t="s">
        <v>5</v>
      </c>
      <c r="B11" s="102" t="s">
        <v>127</v>
      </c>
      <c r="C11" s="36" t="str">
        <f>VLOOKUP($B$8,Kunststoffwerte!$A$2:$F$16,5,FALSE)&amp;" °"</f>
        <v>0,5 °</v>
      </c>
      <c r="D11" s="37" t="s">
        <v>119</v>
      </c>
      <c r="E11" s="38"/>
      <c r="F11" s="39"/>
      <c r="G11" s="40"/>
    </row>
    <row r="12" spans="1:7" ht="24" customHeight="1" x14ac:dyDescent="0.25">
      <c r="A12" s="41" t="s">
        <v>57</v>
      </c>
      <c r="B12" s="25">
        <f>VLOOKUP(B11,Entformungsschräge!A2:C8,3,FALSE)</f>
        <v>0.3</v>
      </c>
      <c r="C12" s="42"/>
      <c r="D12" s="18"/>
      <c r="E12" s="20"/>
      <c r="F12" s="21"/>
    </row>
    <row r="13" spans="1:7" x14ac:dyDescent="0.25">
      <c r="A13" s="22"/>
      <c r="B13" s="43"/>
      <c r="C13" s="44"/>
      <c r="D13" s="28"/>
      <c r="E13" s="20"/>
      <c r="F13" s="21"/>
    </row>
    <row r="14" spans="1:7" ht="25.5" x14ac:dyDescent="0.25">
      <c r="A14" s="45" t="s">
        <v>3</v>
      </c>
      <c r="B14" s="46">
        <f>(B6*B9*B10*B12)/1000</f>
        <v>16.2</v>
      </c>
      <c r="C14" s="46" t="s">
        <v>18</v>
      </c>
      <c r="D14" s="47" t="s">
        <v>83</v>
      </c>
      <c r="E14" s="48"/>
      <c r="F14" s="49"/>
    </row>
    <row r="15" spans="1:7" x14ac:dyDescent="0.25">
      <c r="A15" s="50"/>
      <c r="B15" s="51"/>
      <c r="C15" s="52"/>
      <c r="D15" s="28"/>
      <c r="E15" s="20"/>
      <c r="F15" s="21"/>
    </row>
    <row r="16" spans="1:7" s="56" customFormat="1" x14ac:dyDescent="0.25">
      <c r="A16" s="53" t="s">
        <v>58</v>
      </c>
      <c r="B16" s="79">
        <v>20</v>
      </c>
      <c r="C16" s="25" t="s">
        <v>18</v>
      </c>
      <c r="D16" s="27"/>
      <c r="E16" s="54"/>
      <c r="F16" s="55"/>
    </row>
    <row r="17" spans="1:6" ht="32.25" customHeight="1" x14ac:dyDescent="0.25">
      <c r="A17" s="57" t="s">
        <v>59</v>
      </c>
      <c r="B17" s="58">
        <f>B14+B16</f>
        <v>36.200000000000003</v>
      </c>
      <c r="C17" s="58" t="s">
        <v>18</v>
      </c>
      <c r="D17" s="27"/>
      <c r="E17" s="20"/>
      <c r="F17" s="21"/>
    </row>
    <row r="18" spans="1:6" x14ac:dyDescent="0.25">
      <c r="A18" s="59"/>
      <c r="B18" s="18"/>
      <c r="C18" s="60"/>
      <c r="D18" s="28"/>
      <c r="E18" s="20"/>
      <c r="F18" s="21"/>
    </row>
    <row r="19" spans="1:6" x14ac:dyDescent="0.25">
      <c r="A19" s="41" t="s">
        <v>4</v>
      </c>
      <c r="B19" s="61">
        <v>2</v>
      </c>
      <c r="C19" s="61"/>
      <c r="D19" s="28"/>
      <c r="E19" s="20"/>
      <c r="F19" s="21"/>
    </row>
    <row r="20" spans="1:6" x14ac:dyDescent="0.25">
      <c r="A20" s="26"/>
      <c r="B20" s="61" t="s">
        <v>60</v>
      </c>
      <c r="C20" s="61"/>
      <c r="D20" s="28"/>
      <c r="E20" s="20"/>
      <c r="F20" s="21"/>
    </row>
    <row r="21" spans="1:6" ht="42.75" customHeight="1" x14ac:dyDescent="0.25">
      <c r="A21" s="41" t="s">
        <v>73</v>
      </c>
      <c r="B21" s="79">
        <v>246</v>
      </c>
      <c r="C21" s="61" t="s">
        <v>15</v>
      </c>
      <c r="D21" s="28"/>
      <c r="E21" s="20"/>
      <c r="F21" s="21"/>
    </row>
    <row r="22" spans="1:6" ht="40.5" customHeight="1" x14ac:dyDescent="0.25">
      <c r="A22" s="62" t="s">
        <v>133</v>
      </c>
      <c r="B22" s="63">
        <f>B17/B19</f>
        <v>18.100000000000001</v>
      </c>
      <c r="C22" s="63" t="s">
        <v>18</v>
      </c>
      <c r="D22" s="28"/>
      <c r="E22" s="20"/>
      <c r="F22" s="21"/>
    </row>
    <row r="23" spans="1:6" x14ac:dyDescent="0.25">
      <c r="A23" s="64"/>
      <c r="B23" s="65" t="s">
        <v>85</v>
      </c>
      <c r="C23" s="65" t="s">
        <v>86</v>
      </c>
      <c r="D23" s="65" t="s">
        <v>87</v>
      </c>
      <c r="E23" s="66"/>
      <c r="F23" s="67"/>
    </row>
    <row r="24" spans="1:6" ht="110.25" customHeight="1" thickBot="1" x14ac:dyDescent="0.3">
      <c r="A24" s="68" t="s">
        <v>84</v>
      </c>
      <c r="B24" s="69" t="str" cm="1">
        <f t="array" ref="B24">IF(B22 &lt;= _xlfn.XLOOKUP(B21,'Klinkenzüge nach Formgröße'!A3:A27,'Klinkenzüge nach Formgröße'!C3:C27),_xlfn.XLOOKUP(B21,'Klinkenzüge nach Formgröße'!A3:A27,'Klinkenzüge nach Formgröße'!B3:B27),_xlfn.XLOOKUP(TRUE,'Klinkenzüge nach Formgröße'!C3:C27&gt;=B22,'Klinkenzüge nach Formgröße'!B3:B27,,1))</f>
        <v>Z41-075-L-VZ</v>
      </c>
      <c r="C24" s="69" t="str">
        <f>"max. "&amp;VLOOKUP($B24,'Klinkenzüge nach Formgröße'!$B2:$C27,2,FALSE)&amp;" kN"</f>
        <v>max. 50 kN</v>
      </c>
      <c r="D24" s="69" t="str">
        <f>"max. "&amp;VLOOKUP($B24,'Klinkenzüge nach Formgröße'!$B2:$D27,3,FALSE)&amp;" kN"</f>
        <v>max. 22 kN</v>
      </c>
      <c r="E24" s="70"/>
      <c r="F24" s="71"/>
    </row>
    <row r="25" spans="1:6" ht="144" customHeight="1" x14ac:dyDescent="0.25">
      <c r="A25" s="72" t="s">
        <v>138</v>
      </c>
      <c r="B25" s="73"/>
      <c r="C25" s="73"/>
      <c r="D25" s="73"/>
      <c r="E25" s="73"/>
      <c r="F25" s="73"/>
    </row>
    <row r="26" spans="1:6" ht="326.25" customHeight="1" x14ac:dyDescent="0.25">
      <c r="A26" s="74" t="s">
        <v>132</v>
      </c>
      <c r="B26" s="75"/>
      <c r="C26" s="75"/>
      <c r="D26" s="75"/>
      <c r="E26" s="75"/>
      <c r="F26" s="75"/>
    </row>
  </sheetData>
  <sheetProtection algorithmName="SHA-512" hashValue="HPRaPPU5ylgQTodcu5mhyR9RK9h812V88+OyR0YCnhrylz+njVYSeMOH4qmudOp4+iNkjnfq29LoVrr2lCDeQg==" saltValue="yixVMQZHGnAhrQEcm04LNg==" spinCount="100000" sheet="1" objects="1" scenarios="1"/>
  <mergeCells count="7">
    <mergeCell ref="A26:F26"/>
    <mergeCell ref="A25:F25"/>
    <mergeCell ref="A2:C2"/>
    <mergeCell ref="B1:F1"/>
    <mergeCell ref="D2:F2"/>
    <mergeCell ref="D4:F4"/>
    <mergeCell ref="D5:F5"/>
  </mergeCells>
  <conditionalFormatting sqref="B11">
    <cfRule type="expression" dxfId="3" priority="6">
      <formula>"&lt;$C$11"</formula>
    </cfRule>
    <cfRule type="expression" dxfId="2" priority="7">
      <formula>"&gt;=$C$11"</formula>
    </cfRule>
  </conditionalFormatting>
  <conditionalFormatting sqref="G11">
    <cfRule type="expression" dxfId="1" priority="1">
      <formula>"&gt;$I$11"</formula>
    </cfRule>
    <cfRule type="expression" dxfId="0" priority="2">
      <formula>"&lt;$I$11"</formula>
    </cfRule>
  </conditionalFormatting>
  <pageMargins left="0.75" right="0.75" top="1" bottom="1" header="0.5" footer="0.5"/>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09A9AB1-92C8-481C-A774-2CA1F3CD41A6}">
          <x14:formula1>
            <xm:f>'Klinkenzüge nach Formgröße'!$A$3:$A$27</xm:f>
          </x14:formula1>
          <xm:sqref>B21</xm:sqref>
        </x14:dataValidation>
        <x14:dataValidation type="list" xr:uid="{00000000-0002-0000-0000-000000000000}">
          <x14:formula1>
            <xm:f>Kunststoffwerte!$A$2:$A$16</xm:f>
          </x14:formula1>
          <xm:sqref>B8</xm:sqref>
        </x14:dataValidation>
        <x14:dataValidation type="list" allowBlank="1" showInputMessage="1" showErrorMessage="1" xr:uid="{727C8D2F-F09D-4AAF-9931-04D919795711}">
          <x14:formula1>
            <xm:f>Entformungsschräge!$A$2:$A$8</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workbookViewId="0">
      <selection sqref="A1:H16"/>
    </sheetView>
  </sheetViews>
  <sheetFormatPr baseColWidth="10" defaultColWidth="9.140625" defaultRowHeight="15" x14ac:dyDescent="0.25"/>
  <cols>
    <col min="1" max="1" width="26.5703125" style="3" bestFit="1" customWidth="1"/>
    <col min="2" max="4" width="20.28515625" style="3" bestFit="1" customWidth="1"/>
    <col min="5" max="5" width="22" style="3" bestFit="1" customWidth="1"/>
    <col min="6" max="6" width="87.28515625" bestFit="1" customWidth="1"/>
  </cols>
  <sheetData>
    <row r="1" spans="1:7" ht="30" x14ac:dyDescent="0.25">
      <c r="A1" s="80" t="s">
        <v>6</v>
      </c>
      <c r="B1" s="81" t="s">
        <v>104</v>
      </c>
      <c r="C1" s="81" t="s">
        <v>102</v>
      </c>
      <c r="D1" s="81" t="s">
        <v>103</v>
      </c>
      <c r="E1" s="81" t="s">
        <v>105</v>
      </c>
      <c r="F1" s="81" t="s">
        <v>91</v>
      </c>
      <c r="G1" s="10"/>
    </row>
    <row r="2" spans="1:7" x14ac:dyDescent="0.25">
      <c r="A2" s="44" t="s">
        <v>7</v>
      </c>
      <c r="B2" s="44">
        <v>0.5</v>
      </c>
      <c r="C2" s="82">
        <v>0.3</v>
      </c>
      <c r="D2" s="82">
        <v>0.7</v>
      </c>
      <c r="E2" s="44">
        <v>0.5</v>
      </c>
      <c r="F2" s="83" t="s">
        <v>117</v>
      </c>
      <c r="G2" s="10"/>
    </row>
    <row r="3" spans="1:7" x14ac:dyDescent="0.25">
      <c r="A3" s="44" t="s">
        <v>8</v>
      </c>
      <c r="B3" s="44">
        <v>0.5</v>
      </c>
      <c r="C3" s="82">
        <v>0.3</v>
      </c>
      <c r="D3" s="82">
        <v>0.7</v>
      </c>
      <c r="E3" s="44">
        <v>0.5</v>
      </c>
      <c r="F3" s="83" t="s">
        <v>117</v>
      </c>
      <c r="G3" s="10"/>
    </row>
    <row r="4" spans="1:7" x14ac:dyDescent="0.25">
      <c r="A4" s="44" t="s">
        <v>9</v>
      </c>
      <c r="B4" s="44">
        <v>0.5</v>
      </c>
      <c r="C4" s="82">
        <v>0.4</v>
      </c>
      <c r="D4" s="82">
        <v>0.8</v>
      </c>
      <c r="E4" s="44">
        <v>1</v>
      </c>
      <c r="F4" s="83" t="s">
        <v>117</v>
      </c>
      <c r="G4" s="10"/>
    </row>
    <row r="5" spans="1:7" x14ac:dyDescent="0.25">
      <c r="A5" s="44" t="s">
        <v>10</v>
      </c>
      <c r="B5" s="44">
        <v>0.9</v>
      </c>
      <c r="C5" s="82">
        <v>0.6</v>
      </c>
      <c r="D5" s="82">
        <v>1.2</v>
      </c>
      <c r="E5" s="44">
        <v>1</v>
      </c>
      <c r="F5" s="83" t="s">
        <v>117</v>
      </c>
      <c r="G5" s="10"/>
    </row>
    <row r="6" spans="1:7" x14ac:dyDescent="0.25">
      <c r="A6" s="44" t="s">
        <v>11</v>
      </c>
      <c r="B6" s="44">
        <v>1</v>
      </c>
      <c r="C6" s="82">
        <v>0.8</v>
      </c>
      <c r="D6" s="82">
        <v>1.5</v>
      </c>
      <c r="E6" s="44">
        <v>1</v>
      </c>
      <c r="F6" s="83" t="s">
        <v>117</v>
      </c>
      <c r="G6" s="10"/>
    </row>
    <row r="7" spans="1:7" x14ac:dyDescent="0.25">
      <c r="A7" s="44" t="s">
        <v>12</v>
      </c>
      <c r="B7" s="44">
        <v>1</v>
      </c>
      <c r="C7" s="82">
        <v>0.7</v>
      </c>
      <c r="D7" s="82">
        <v>1.3</v>
      </c>
      <c r="E7" s="44">
        <v>1.5</v>
      </c>
      <c r="F7" s="83" t="s">
        <v>117</v>
      </c>
      <c r="G7" s="10"/>
    </row>
    <row r="8" spans="1:7" x14ac:dyDescent="0.25">
      <c r="A8" s="44" t="s">
        <v>13</v>
      </c>
      <c r="B8" s="44">
        <v>1.1000000000000001</v>
      </c>
      <c r="C8" s="82">
        <v>0.8</v>
      </c>
      <c r="D8" s="82">
        <v>1.6</v>
      </c>
      <c r="E8" s="44">
        <v>2</v>
      </c>
      <c r="F8" s="83" t="s">
        <v>117</v>
      </c>
      <c r="G8" s="10"/>
    </row>
    <row r="9" spans="1:7" x14ac:dyDescent="0.25">
      <c r="A9" s="44" t="s">
        <v>2</v>
      </c>
      <c r="B9" s="44">
        <v>0.7</v>
      </c>
      <c r="C9" s="82">
        <v>0.5</v>
      </c>
      <c r="D9" s="82">
        <v>1</v>
      </c>
      <c r="E9" s="44">
        <v>0.5</v>
      </c>
      <c r="F9" s="83" t="s">
        <v>117</v>
      </c>
      <c r="G9" s="10"/>
    </row>
    <row r="10" spans="1:7" x14ac:dyDescent="0.25">
      <c r="A10" s="44" t="s">
        <v>88</v>
      </c>
      <c r="B10" s="82">
        <v>0.7</v>
      </c>
      <c r="C10" s="82">
        <v>0.3</v>
      </c>
      <c r="D10" s="82">
        <v>0.6</v>
      </c>
      <c r="E10" s="84" t="s">
        <v>111</v>
      </c>
      <c r="F10" s="83" t="s">
        <v>92</v>
      </c>
      <c r="G10" s="84" t="s">
        <v>99</v>
      </c>
    </row>
    <row r="11" spans="1:7" x14ac:dyDescent="0.25">
      <c r="A11" s="44" t="s">
        <v>89</v>
      </c>
      <c r="B11" s="82">
        <v>0.8</v>
      </c>
      <c r="C11" s="82">
        <v>0.6</v>
      </c>
      <c r="D11" s="82">
        <v>1</v>
      </c>
      <c r="E11" s="84" t="s">
        <v>112</v>
      </c>
      <c r="F11" s="83" t="s">
        <v>93</v>
      </c>
      <c r="G11" s="84" t="s">
        <v>100</v>
      </c>
    </row>
    <row r="12" spans="1:7" x14ac:dyDescent="0.25">
      <c r="A12" s="44" t="s">
        <v>90</v>
      </c>
      <c r="B12" s="82">
        <v>1.5</v>
      </c>
      <c r="C12" s="82">
        <v>1</v>
      </c>
      <c r="D12" s="82">
        <v>1.8</v>
      </c>
      <c r="E12" s="84" t="s">
        <v>113</v>
      </c>
      <c r="F12" s="83" t="s">
        <v>94</v>
      </c>
      <c r="G12" s="84" t="s">
        <v>101</v>
      </c>
    </row>
    <row r="13" spans="1:7" x14ac:dyDescent="0.25">
      <c r="A13" s="83" t="s">
        <v>106</v>
      </c>
      <c r="B13" s="44">
        <v>0.7</v>
      </c>
      <c r="C13" s="82">
        <v>0.5</v>
      </c>
      <c r="D13" s="82">
        <v>1</v>
      </c>
      <c r="E13" s="84" t="s">
        <v>111</v>
      </c>
      <c r="F13" s="83" t="s">
        <v>95</v>
      </c>
      <c r="G13" s="84" t="s">
        <v>99</v>
      </c>
    </row>
    <row r="14" spans="1:7" x14ac:dyDescent="0.25">
      <c r="A14" s="83" t="s">
        <v>107</v>
      </c>
      <c r="B14" s="44">
        <v>1.5</v>
      </c>
      <c r="C14" s="82">
        <v>1</v>
      </c>
      <c r="D14" s="82">
        <v>2</v>
      </c>
      <c r="E14" s="84" t="s">
        <v>112</v>
      </c>
      <c r="F14" s="83" t="s">
        <v>96</v>
      </c>
      <c r="G14" s="84" t="s">
        <v>100</v>
      </c>
    </row>
    <row r="15" spans="1:7" x14ac:dyDescent="0.25">
      <c r="A15" s="83" t="s">
        <v>108</v>
      </c>
      <c r="B15" s="44">
        <v>2.5</v>
      </c>
      <c r="C15" s="82">
        <v>2</v>
      </c>
      <c r="D15" s="82">
        <v>3</v>
      </c>
      <c r="E15" s="84" t="s">
        <v>113</v>
      </c>
      <c r="F15" s="83" t="s">
        <v>97</v>
      </c>
      <c r="G15" s="84" t="s">
        <v>101</v>
      </c>
    </row>
    <row r="16" spans="1:7" x14ac:dyDescent="0.25">
      <c r="A16" s="83" t="s">
        <v>109</v>
      </c>
      <c r="B16" s="44">
        <v>3.5</v>
      </c>
      <c r="C16" s="82">
        <v>3</v>
      </c>
      <c r="D16" s="82">
        <v>4</v>
      </c>
      <c r="E16" s="84" t="s">
        <v>114</v>
      </c>
      <c r="F16" s="83" t="s">
        <v>98</v>
      </c>
      <c r="G16" s="84" t="s">
        <v>110</v>
      </c>
    </row>
  </sheetData>
  <sheetProtection algorithmName="SHA-512" hashValue="87V793IzXiTUNjKSqmNbj7o5ttpvdsugr2xtuuRY16bBSqlTXwPCRP45VzfzSU1gZyQlDEDJTvqTU9IG3wREng==" saltValue="V1NQ9dXQyF1FYAzdEjSt4w==" spinCount="100000" sheet="1" objects="1" scenarios="1"/>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15BC8-6004-43B4-8FCD-EEB5B16408F6}">
  <dimension ref="A1:L10"/>
  <sheetViews>
    <sheetView workbookViewId="0">
      <selection sqref="A1:H16"/>
    </sheetView>
  </sheetViews>
  <sheetFormatPr baseColWidth="10" defaultRowHeight="15" x14ac:dyDescent="0.25"/>
  <cols>
    <col min="1" max="1" width="22" style="3" bestFit="1" customWidth="1"/>
    <col min="2" max="2" width="30.140625" style="3" bestFit="1" customWidth="1"/>
    <col min="3" max="3" width="11.42578125" style="1"/>
    <col min="6" max="8" width="24.7109375" customWidth="1"/>
    <col min="10" max="10" width="18" bestFit="1" customWidth="1"/>
    <col min="11" max="11" width="44.7109375" bestFit="1" customWidth="1"/>
    <col min="12" max="12" width="92.85546875" bestFit="1" customWidth="1"/>
  </cols>
  <sheetData>
    <row r="1" spans="1:12" ht="31.5" x14ac:dyDescent="0.25">
      <c r="A1" s="85" t="s">
        <v>19</v>
      </c>
      <c r="B1" s="85" t="s">
        <v>20</v>
      </c>
      <c r="C1" s="86" t="s">
        <v>26</v>
      </c>
      <c r="D1" s="87"/>
      <c r="E1" s="87"/>
      <c r="F1" s="88" t="s">
        <v>1</v>
      </c>
      <c r="G1" s="88" t="s">
        <v>28</v>
      </c>
      <c r="H1" s="88" t="s">
        <v>29</v>
      </c>
      <c r="I1" s="89"/>
      <c r="J1" s="90" t="s">
        <v>56</v>
      </c>
      <c r="K1" s="90" t="s">
        <v>42</v>
      </c>
      <c r="L1" s="90" t="s">
        <v>43</v>
      </c>
    </row>
    <row r="2" spans="1:12" ht="28.5" customHeight="1" x14ac:dyDescent="0.25">
      <c r="A2" s="91" t="s">
        <v>129</v>
      </c>
      <c r="B2" s="91" t="s">
        <v>21</v>
      </c>
      <c r="C2" s="91">
        <v>1</v>
      </c>
      <c r="D2" s="87"/>
      <c r="E2" s="87"/>
      <c r="F2" s="90" t="s">
        <v>30</v>
      </c>
      <c r="G2" s="90" t="s">
        <v>31</v>
      </c>
      <c r="H2" s="90" t="s">
        <v>32</v>
      </c>
      <c r="I2" s="89"/>
      <c r="J2" s="90" t="s">
        <v>38</v>
      </c>
      <c r="K2" s="90" t="s">
        <v>44</v>
      </c>
      <c r="L2" s="90" t="s">
        <v>45</v>
      </c>
    </row>
    <row r="3" spans="1:12" ht="28.5" customHeight="1" x14ac:dyDescent="0.25">
      <c r="A3" s="91" t="s">
        <v>130</v>
      </c>
      <c r="B3" s="91" t="s">
        <v>22</v>
      </c>
      <c r="C3" s="91">
        <v>0.85</v>
      </c>
      <c r="D3" s="87"/>
      <c r="E3" s="87"/>
      <c r="F3" s="90" t="s">
        <v>33</v>
      </c>
      <c r="G3" s="90" t="s">
        <v>34</v>
      </c>
      <c r="H3" s="90" t="s">
        <v>32</v>
      </c>
      <c r="I3" s="89"/>
      <c r="J3" s="90" t="s">
        <v>34</v>
      </c>
      <c r="K3" s="90" t="s">
        <v>46</v>
      </c>
      <c r="L3" s="90" t="s">
        <v>47</v>
      </c>
    </row>
    <row r="4" spans="1:12" ht="28.5" customHeight="1" x14ac:dyDescent="0.25">
      <c r="A4" s="91" t="s">
        <v>131</v>
      </c>
      <c r="B4" s="91" t="s">
        <v>23</v>
      </c>
      <c r="C4" s="91">
        <v>0.7</v>
      </c>
      <c r="D4" s="87"/>
      <c r="E4" s="87"/>
      <c r="F4" s="90" t="s">
        <v>35</v>
      </c>
      <c r="G4" s="90" t="s">
        <v>36</v>
      </c>
      <c r="H4" s="90" t="s">
        <v>34</v>
      </c>
      <c r="I4" s="89"/>
      <c r="J4" s="90" t="s">
        <v>32</v>
      </c>
      <c r="K4" s="90" t="s">
        <v>48</v>
      </c>
      <c r="L4" s="90" t="s">
        <v>49</v>
      </c>
    </row>
    <row r="5" spans="1:12" ht="28.5" customHeight="1" x14ac:dyDescent="0.25">
      <c r="A5" s="91" t="s">
        <v>128</v>
      </c>
      <c r="B5" s="91" t="s">
        <v>116</v>
      </c>
      <c r="C5" s="91">
        <v>0.65</v>
      </c>
      <c r="D5" s="87"/>
      <c r="E5" s="87"/>
      <c r="F5" s="90" t="s">
        <v>37</v>
      </c>
      <c r="G5" s="90" t="s">
        <v>34</v>
      </c>
      <c r="H5" s="90" t="s">
        <v>32</v>
      </c>
      <c r="I5" s="89"/>
      <c r="J5" s="90" t="s">
        <v>50</v>
      </c>
      <c r="K5" s="90" t="s">
        <v>51</v>
      </c>
      <c r="L5" s="90" t="s">
        <v>52</v>
      </c>
    </row>
    <row r="6" spans="1:12" ht="28.5" customHeight="1" x14ac:dyDescent="0.25">
      <c r="A6" s="91" t="s">
        <v>125</v>
      </c>
      <c r="B6" s="91" t="s">
        <v>24</v>
      </c>
      <c r="C6" s="91">
        <v>0.55000000000000004</v>
      </c>
      <c r="D6" s="87"/>
      <c r="E6" s="87"/>
      <c r="F6" s="90" t="s">
        <v>10</v>
      </c>
      <c r="G6" s="90" t="s">
        <v>38</v>
      </c>
      <c r="H6" s="90" t="s">
        <v>34</v>
      </c>
      <c r="I6" s="89"/>
      <c r="J6" s="90" t="s">
        <v>53</v>
      </c>
      <c r="K6" s="90" t="s">
        <v>54</v>
      </c>
      <c r="L6" s="90" t="s">
        <v>55</v>
      </c>
    </row>
    <row r="7" spans="1:12" ht="28.5" customHeight="1" x14ac:dyDescent="0.25">
      <c r="A7" s="91" t="s">
        <v>126</v>
      </c>
      <c r="B7" s="91" t="s">
        <v>25</v>
      </c>
      <c r="C7" s="91">
        <v>0.4</v>
      </c>
      <c r="D7" s="87"/>
      <c r="E7" s="87"/>
      <c r="F7" s="90" t="s">
        <v>39</v>
      </c>
      <c r="G7" s="90" t="s">
        <v>38</v>
      </c>
      <c r="H7" s="90" t="s">
        <v>31</v>
      </c>
      <c r="I7" s="89"/>
      <c r="J7" s="89"/>
      <c r="K7" s="89"/>
      <c r="L7" s="89"/>
    </row>
    <row r="8" spans="1:12" ht="28.5" customHeight="1" x14ac:dyDescent="0.25">
      <c r="A8" s="91" t="s">
        <v>127</v>
      </c>
      <c r="B8" s="91" t="s">
        <v>115</v>
      </c>
      <c r="C8" s="91">
        <v>0.3</v>
      </c>
      <c r="D8" s="87"/>
      <c r="E8" s="87"/>
      <c r="F8" s="90" t="s">
        <v>40</v>
      </c>
      <c r="G8" s="90" t="s">
        <v>38</v>
      </c>
      <c r="H8" s="90" t="s">
        <v>31</v>
      </c>
      <c r="I8" s="89"/>
      <c r="J8" s="89"/>
      <c r="K8" s="89"/>
      <c r="L8" s="89"/>
    </row>
    <row r="9" spans="1:12" ht="15.75" x14ac:dyDescent="0.25">
      <c r="A9" s="92"/>
      <c r="B9" s="92"/>
      <c r="C9" s="93"/>
      <c r="D9" s="87"/>
      <c r="E9" s="87"/>
      <c r="F9" s="90" t="s">
        <v>41</v>
      </c>
      <c r="G9" s="90" t="s">
        <v>38</v>
      </c>
      <c r="H9" s="90" t="s">
        <v>31</v>
      </c>
      <c r="I9" s="89"/>
      <c r="J9" s="89"/>
      <c r="K9" s="89"/>
      <c r="L9" s="89"/>
    </row>
    <row r="10" spans="1:12" ht="15.75" x14ac:dyDescent="0.25">
      <c r="A10" s="4"/>
      <c r="B10" s="4"/>
      <c r="C10" s="5"/>
      <c r="D10" s="2"/>
      <c r="E10" s="2"/>
      <c r="F10" s="2"/>
      <c r="G10" s="2"/>
      <c r="H10" s="2"/>
    </row>
  </sheetData>
  <sheetProtection algorithmName="SHA-512" hashValue="Fgy3xaHtPPB6cn20MgWqgGgfL6Uk32JgvwA1FTatw74bbXKdjyLFkYZz41hivaIQ09NdJhy7RZJUnSeKas3exw==" saltValue="9bw2IMmN7fqh1AxZaJ2FCQ==" spinCount="100000" sheet="1" objects="1" scenarios="1"/>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BBF36-FE3D-4372-8EED-FF1B011B5F9D}">
  <dimension ref="A1:H27"/>
  <sheetViews>
    <sheetView workbookViewId="0">
      <selection sqref="A1:H16"/>
    </sheetView>
  </sheetViews>
  <sheetFormatPr baseColWidth="10" defaultRowHeight="15" x14ac:dyDescent="0.25"/>
  <cols>
    <col min="1" max="1" width="11" style="3" bestFit="1" customWidth="1"/>
    <col min="2" max="2" width="31" style="3" customWidth="1"/>
    <col min="3" max="3" width="17.140625" style="3" bestFit="1" customWidth="1"/>
    <col min="4" max="4" width="25.42578125" style="3" bestFit="1" customWidth="1"/>
    <col min="5" max="5" width="14.42578125" style="3" bestFit="1" customWidth="1"/>
    <col min="6" max="8" width="13" style="3" customWidth="1"/>
    <col min="9" max="16384" width="11.42578125" style="3"/>
  </cols>
  <sheetData>
    <row r="1" spans="1:8" x14ac:dyDescent="0.25">
      <c r="A1" s="94" t="s">
        <v>61</v>
      </c>
      <c r="B1" s="95" t="s">
        <v>62</v>
      </c>
      <c r="C1" s="95"/>
      <c r="D1" s="95"/>
      <c r="E1" s="95"/>
      <c r="F1" s="95"/>
      <c r="G1" s="95"/>
      <c r="H1" s="95"/>
    </row>
    <row r="2" spans="1:8" ht="27.75" customHeight="1" x14ac:dyDescent="0.25">
      <c r="A2" s="96" t="s">
        <v>60</v>
      </c>
      <c r="B2" s="97" t="s">
        <v>72</v>
      </c>
      <c r="C2" s="98" t="s">
        <v>71</v>
      </c>
      <c r="D2" s="98" t="s">
        <v>74</v>
      </c>
      <c r="E2" s="99" t="s">
        <v>78</v>
      </c>
      <c r="F2" s="100" t="s">
        <v>79</v>
      </c>
      <c r="G2" s="100"/>
      <c r="H2" s="100"/>
    </row>
    <row r="3" spans="1:8" x14ac:dyDescent="0.25">
      <c r="A3" s="101">
        <v>96</v>
      </c>
      <c r="B3" s="101" t="s">
        <v>80</v>
      </c>
      <c r="C3" s="101">
        <v>30</v>
      </c>
      <c r="D3" s="101">
        <v>10</v>
      </c>
      <c r="E3" s="101">
        <v>50</v>
      </c>
      <c r="F3" s="101" t="s">
        <v>63</v>
      </c>
      <c r="G3" s="101" t="s">
        <v>64</v>
      </c>
      <c r="H3" s="101" t="s">
        <v>65</v>
      </c>
    </row>
    <row r="4" spans="1:8" x14ac:dyDescent="0.25">
      <c r="A4" s="101">
        <v>126</v>
      </c>
      <c r="B4" s="101" t="s">
        <v>80</v>
      </c>
      <c r="C4" s="101">
        <v>30</v>
      </c>
      <c r="D4" s="101">
        <v>10</v>
      </c>
      <c r="E4" s="101">
        <v>50</v>
      </c>
      <c r="F4" s="101" t="s">
        <v>63</v>
      </c>
      <c r="G4" s="101" t="s">
        <v>64</v>
      </c>
      <c r="H4" s="101" t="s">
        <v>65</v>
      </c>
    </row>
    <row r="5" spans="1:8" x14ac:dyDescent="0.25">
      <c r="A5" s="101">
        <v>156</v>
      </c>
      <c r="B5" s="101" t="s">
        <v>80</v>
      </c>
      <c r="C5" s="101">
        <v>30</v>
      </c>
      <c r="D5" s="101">
        <v>10</v>
      </c>
      <c r="E5" s="101">
        <v>50</v>
      </c>
      <c r="F5" s="101" t="s">
        <v>63</v>
      </c>
      <c r="G5" s="101" t="s">
        <v>64</v>
      </c>
      <c r="H5" s="101" t="s">
        <v>65</v>
      </c>
    </row>
    <row r="6" spans="1:8" x14ac:dyDescent="0.25">
      <c r="A6" s="101">
        <v>196</v>
      </c>
      <c r="B6" s="101" t="s">
        <v>80</v>
      </c>
      <c r="C6" s="101">
        <v>30</v>
      </c>
      <c r="D6" s="101">
        <v>10</v>
      </c>
      <c r="E6" s="101">
        <v>50</v>
      </c>
      <c r="F6" s="101" t="s">
        <v>63</v>
      </c>
      <c r="G6" s="101" t="s">
        <v>64</v>
      </c>
      <c r="H6" s="101" t="s">
        <v>65</v>
      </c>
    </row>
    <row r="7" spans="1:8" x14ac:dyDescent="0.25">
      <c r="A7" s="101">
        <v>216</v>
      </c>
      <c r="B7" s="101" t="s">
        <v>81</v>
      </c>
      <c r="C7" s="101">
        <v>50</v>
      </c>
      <c r="D7" s="101">
        <v>22</v>
      </c>
      <c r="E7" s="101">
        <v>75</v>
      </c>
      <c r="F7" s="101" t="s">
        <v>66</v>
      </c>
      <c r="G7" s="101" t="s">
        <v>67</v>
      </c>
      <c r="H7" s="101" t="s">
        <v>68</v>
      </c>
    </row>
    <row r="8" spans="1:8" x14ac:dyDescent="0.25">
      <c r="A8" s="101">
        <v>246</v>
      </c>
      <c r="B8" s="101" t="s">
        <v>81</v>
      </c>
      <c r="C8" s="101">
        <v>50</v>
      </c>
      <c r="D8" s="101">
        <v>22</v>
      </c>
      <c r="E8" s="101">
        <v>75</v>
      </c>
      <c r="F8" s="101" t="s">
        <v>66</v>
      </c>
      <c r="G8" s="101" t="s">
        <v>67</v>
      </c>
      <c r="H8" s="101" t="s">
        <v>68</v>
      </c>
    </row>
    <row r="9" spans="1:8" x14ac:dyDescent="0.25">
      <c r="A9" s="101">
        <v>296</v>
      </c>
      <c r="B9" s="101" t="s">
        <v>81</v>
      </c>
      <c r="C9" s="101">
        <v>50</v>
      </c>
      <c r="D9" s="101">
        <v>22</v>
      </c>
      <c r="E9" s="101">
        <v>75</v>
      </c>
      <c r="F9" s="101" t="s">
        <v>66</v>
      </c>
      <c r="G9" s="101" t="s">
        <v>67</v>
      </c>
      <c r="H9" s="101" t="s">
        <v>68</v>
      </c>
    </row>
    <row r="10" spans="1:8" x14ac:dyDescent="0.25">
      <c r="A10" s="101">
        <v>316</v>
      </c>
      <c r="B10" s="101" t="s">
        <v>82</v>
      </c>
      <c r="C10" s="101">
        <v>90</v>
      </c>
      <c r="D10" s="101">
        <v>30</v>
      </c>
      <c r="E10" s="101">
        <v>90</v>
      </c>
      <c r="F10" s="101" t="s">
        <v>75</v>
      </c>
      <c r="G10" s="101" t="s">
        <v>76</v>
      </c>
      <c r="H10" s="101" t="s">
        <v>77</v>
      </c>
    </row>
    <row r="11" spans="1:8" x14ac:dyDescent="0.25">
      <c r="A11" s="101">
        <v>346</v>
      </c>
      <c r="B11" s="101" t="s">
        <v>82</v>
      </c>
      <c r="C11" s="101">
        <v>90</v>
      </c>
      <c r="D11" s="101">
        <v>30</v>
      </c>
      <c r="E11" s="101">
        <v>90</v>
      </c>
      <c r="F11" s="101" t="s">
        <v>75</v>
      </c>
      <c r="G11" s="101" t="s">
        <v>76</v>
      </c>
      <c r="H11" s="101" t="s">
        <v>77</v>
      </c>
    </row>
    <row r="12" spans="1:8" x14ac:dyDescent="0.25">
      <c r="A12" s="101">
        <v>396</v>
      </c>
      <c r="B12" s="101" t="s">
        <v>82</v>
      </c>
      <c r="C12" s="101">
        <v>90</v>
      </c>
      <c r="D12" s="101">
        <v>30</v>
      </c>
      <c r="E12" s="101">
        <v>90</v>
      </c>
      <c r="F12" s="101" t="s">
        <v>75</v>
      </c>
      <c r="G12" s="101" t="s">
        <v>76</v>
      </c>
      <c r="H12" s="101" t="s">
        <v>77</v>
      </c>
    </row>
    <row r="13" spans="1:8" x14ac:dyDescent="0.25">
      <c r="A13" s="101">
        <v>446</v>
      </c>
      <c r="B13" s="101" t="s">
        <v>82</v>
      </c>
      <c r="C13" s="101">
        <v>90</v>
      </c>
      <c r="D13" s="101">
        <v>30</v>
      </c>
      <c r="E13" s="101">
        <v>90</v>
      </c>
      <c r="F13" s="101" t="s">
        <v>75</v>
      </c>
      <c r="G13" s="101" t="s">
        <v>76</v>
      </c>
      <c r="H13" s="101" t="s">
        <v>77</v>
      </c>
    </row>
    <row r="14" spans="1:8" x14ac:dyDescent="0.25">
      <c r="A14" s="101">
        <v>496</v>
      </c>
      <c r="B14" s="101" t="s">
        <v>82</v>
      </c>
      <c r="C14" s="101">
        <v>90</v>
      </c>
      <c r="D14" s="101">
        <v>30</v>
      </c>
      <c r="E14" s="101">
        <v>90</v>
      </c>
      <c r="F14" s="101" t="s">
        <v>75</v>
      </c>
      <c r="G14" s="101" t="s">
        <v>76</v>
      </c>
      <c r="H14" s="101" t="s">
        <v>77</v>
      </c>
    </row>
    <row r="15" spans="1:8" x14ac:dyDescent="0.25">
      <c r="A15" s="101">
        <v>546</v>
      </c>
      <c r="B15" s="101" t="s">
        <v>82</v>
      </c>
      <c r="C15" s="101">
        <v>90</v>
      </c>
      <c r="D15" s="101">
        <v>30</v>
      </c>
      <c r="E15" s="101">
        <v>90</v>
      </c>
      <c r="F15" s="101" t="s">
        <v>75</v>
      </c>
      <c r="G15" s="101" t="s">
        <v>76</v>
      </c>
      <c r="H15" s="101" t="s">
        <v>77</v>
      </c>
    </row>
    <row r="16" spans="1:8" x14ac:dyDescent="0.25">
      <c r="A16" s="101">
        <v>596</v>
      </c>
      <c r="B16" s="101" t="s">
        <v>139</v>
      </c>
      <c r="C16" s="101">
        <v>110</v>
      </c>
      <c r="D16" s="101">
        <v>60</v>
      </c>
      <c r="E16" s="101">
        <v>125</v>
      </c>
      <c r="F16" s="101" t="s">
        <v>70</v>
      </c>
      <c r="G16" s="101"/>
      <c r="H16" s="101"/>
    </row>
    <row r="17" spans="1:8" x14ac:dyDescent="0.25">
      <c r="A17" s="101">
        <v>646</v>
      </c>
      <c r="B17" s="101" t="s">
        <v>139</v>
      </c>
      <c r="C17" s="101">
        <v>110</v>
      </c>
      <c r="D17" s="101">
        <v>60</v>
      </c>
      <c r="E17" s="101">
        <v>125</v>
      </c>
      <c r="F17" s="101" t="s">
        <v>70</v>
      </c>
      <c r="G17" s="101"/>
      <c r="H17" s="101"/>
    </row>
    <row r="18" spans="1:8" x14ac:dyDescent="0.25">
      <c r="A18" s="101">
        <v>696</v>
      </c>
      <c r="B18" s="101" t="s">
        <v>139</v>
      </c>
      <c r="C18" s="101">
        <v>110</v>
      </c>
      <c r="D18" s="101">
        <v>60</v>
      </c>
      <c r="E18" s="101">
        <v>125</v>
      </c>
      <c r="F18" s="101" t="s">
        <v>70</v>
      </c>
      <c r="G18" s="101"/>
      <c r="H18" s="101"/>
    </row>
    <row r="19" spans="1:8" x14ac:dyDescent="0.25">
      <c r="A19" s="101">
        <v>746</v>
      </c>
      <c r="B19" s="101" t="s">
        <v>139</v>
      </c>
      <c r="C19" s="101">
        <v>110</v>
      </c>
      <c r="D19" s="101">
        <v>60</v>
      </c>
      <c r="E19" s="101">
        <v>125</v>
      </c>
      <c r="F19" s="101" t="s">
        <v>70</v>
      </c>
      <c r="G19" s="101"/>
      <c r="H19" s="101"/>
    </row>
    <row r="20" spans="1:8" x14ac:dyDescent="0.25">
      <c r="A20" s="101">
        <v>796</v>
      </c>
      <c r="B20" s="101" t="s">
        <v>139</v>
      </c>
      <c r="C20" s="101">
        <v>110</v>
      </c>
      <c r="D20" s="101">
        <v>60</v>
      </c>
      <c r="E20" s="101">
        <v>125</v>
      </c>
      <c r="F20" s="101" t="s">
        <v>70</v>
      </c>
      <c r="G20" s="101"/>
      <c r="H20" s="101"/>
    </row>
    <row r="21" spans="1:8" x14ac:dyDescent="0.25">
      <c r="A21" s="101">
        <v>896</v>
      </c>
      <c r="B21" s="101" t="s">
        <v>139</v>
      </c>
      <c r="C21" s="101">
        <v>110</v>
      </c>
      <c r="D21" s="101">
        <v>60</v>
      </c>
      <c r="E21" s="101">
        <v>125</v>
      </c>
      <c r="F21" s="101" t="s">
        <v>70</v>
      </c>
      <c r="G21" s="101"/>
      <c r="H21" s="101"/>
    </row>
    <row r="22" spans="1:8" x14ac:dyDescent="0.25">
      <c r="A22" s="101">
        <v>996</v>
      </c>
      <c r="B22" s="101" t="s">
        <v>140</v>
      </c>
      <c r="C22" s="101">
        <v>140</v>
      </c>
      <c r="D22" s="101">
        <v>100</v>
      </c>
      <c r="E22" s="101">
        <v>175</v>
      </c>
      <c r="F22" s="101" t="s">
        <v>69</v>
      </c>
      <c r="G22" s="101"/>
      <c r="H22" s="101"/>
    </row>
    <row r="23" spans="1:8" x14ac:dyDescent="0.25">
      <c r="A23" s="101">
        <v>1096</v>
      </c>
      <c r="B23" s="101" t="s">
        <v>140</v>
      </c>
      <c r="C23" s="101">
        <v>140</v>
      </c>
      <c r="D23" s="101">
        <v>100</v>
      </c>
      <c r="E23" s="101">
        <v>175</v>
      </c>
      <c r="F23" s="101" t="s">
        <v>69</v>
      </c>
      <c r="G23" s="101"/>
      <c r="H23" s="101"/>
    </row>
    <row r="24" spans="1:8" x14ac:dyDescent="0.25">
      <c r="A24" s="101">
        <v>1196</v>
      </c>
      <c r="B24" s="101" t="s">
        <v>140</v>
      </c>
      <c r="C24" s="101">
        <v>140</v>
      </c>
      <c r="D24" s="101">
        <v>100</v>
      </c>
      <c r="E24" s="101">
        <v>175</v>
      </c>
      <c r="F24" s="101" t="s">
        <v>69</v>
      </c>
      <c r="G24" s="101"/>
      <c r="H24" s="101"/>
    </row>
    <row r="25" spans="1:8" x14ac:dyDescent="0.25">
      <c r="A25" s="101">
        <v>1296</v>
      </c>
      <c r="B25" s="101" t="s">
        <v>140</v>
      </c>
      <c r="C25" s="101">
        <v>140</v>
      </c>
      <c r="D25" s="101">
        <v>100</v>
      </c>
      <c r="E25" s="101">
        <v>175</v>
      </c>
      <c r="F25" s="101" t="s">
        <v>69</v>
      </c>
      <c r="G25" s="101"/>
      <c r="H25" s="101"/>
    </row>
    <row r="26" spans="1:8" x14ac:dyDescent="0.25">
      <c r="A26" s="101">
        <v>1396</v>
      </c>
      <c r="B26" s="101" t="s">
        <v>140</v>
      </c>
      <c r="C26" s="101">
        <v>140</v>
      </c>
      <c r="D26" s="101">
        <v>100</v>
      </c>
      <c r="E26" s="101">
        <v>175</v>
      </c>
      <c r="F26" s="101" t="s">
        <v>69</v>
      </c>
      <c r="G26" s="101"/>
      <c r="H26" s="101"/>
    </row>
    <row r="27" spans="1:8" x14ac:dyDescent="0.25">
      <c r="A27" s="101">
        <v>1496</v>
      </c>
      <c r="B27" s="101" t="s">
        <v>140</v>
      </c>
      <c r="C27" s="101">
        <v>140</v>
      </c>
      <c r="D27" s="101">
        <v>100</v>
      </c>
      <c r="E27" s="101">
        <v>175</v>
      </c>
      <c r="F27" s="101" t="s">
        <v>69</v>
      </c>
      <c r="G27" s="101"/>
      <c r="H27" s="101"/>
    </row>
  </sheetData>
  <sheetProtection algorithmName="SHA-512" hashValue="0jNzKQYun+qQxuOsyXCvidhfCZWwrWMXTf+DsZcKFfHCx5iri+YAlJJ0CiL0gsc9waemJ1jC+Jvkej3Fc7nElw==" saltValue="0yYDVVqo5r6eAP1zTWNX3g==" spinCount="100000" sheet="1" objects="1" scenarios="1"/>
  <autoFilter ref="A2:H27" xr:uid="{EA1BBF36-FE3D-4372-8EED-FF1B011B5F9D}">
    <filterColumn colId="5" showButton="0"/>
    <filterColumn colId="6" showButton="0"/>
  </autoFilter>
  <mergeCells count="2">
    <mergeCell ref="F2:H2"/>
    <mergeCell ref="B1:H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Berechnung</vt:lpstr>
      <vt:lpstr>Kunststoffwerte</vt:lpstr>
      <vt:lpstr>Entformungsschräge</vt:lpstr>
      <vt:lpstr>Klinkenzüge nach Formgröße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Ludger Müller</dc:creator>
  <cp:keywords/>
  <dc:description/>
  <cp:lastModifiedBy>Ludger Müller</cp:lastModifiedBy>
  <cp:revision/>
  <dcterms:created xsi:type="dcterms:W3CDTF">2026-04-28T05:57:13Z</dcterms:created>
  <dcterms:modified xsi:type="dcterms:W3CDTF">2026-09-03T11:42:55Z</dcterms:modified>
  <cp:category/>
  <cp:contentStatus/>
</cp:coreProperties>
</file>